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8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<sst xmlns="http://schemas.openxmlformats.org/spreadsheetml/2006/main" count="107" uniqueCount="57">
  <si>
    <t xml:space="preserve">Під'їзди </t>
  </si>
  <si>
    <t xml:space="preserve">Загальна площа </t>
  </si>
  <si>
    <t>Підвал</t>
  </si>
  <si>
    <t>Горище</t>
  </si>
  <si>
    <t>Прибудинкова територія</t>
  </si>
  <si>
    <t>Зелена зона</t>
  </si>
  <si>
    <t>Прибирання сходинкових клітин</t>
  </si>
  <si>
    <t>Прибудинкової території</t>
  </si>
  <si>
    <t>м2</t>
  </si>
  <si>
    <t>чол.</t>
  </si>
  <si>
    <t>1.Витрати з прибирання прибудинкової території</t>
  </si>
  <si>
    <t>1.2. Нарахування на ЗП ЄСВ 22%</t>
  </si>
  <si>
    <t>1.3. Матеріали</t>
  </si>
  <si>
    <t>1.4. Накладні витрати</t>
  </si>
  <si>
    <t>грн.:</t>
  </si>
  <si>
    <t>м2 =</t>
  </si>
  <si>
    <t>грн</t>
  </si>
  <si>
    <t>2.Витрати з прибирання сходових кліток</t>
  </si>
  <si>
    <t>1.1. Заробітная плата робіт. З ком. Прибирання</t>
  </si>
  <si>
    <t>2.1. Заробітная плата робіт.з ком.прибирання</t>
  </si>
  <si>
    <t>2.2. Нарахування на ЗП ЄСВ 22%</t>
  </si>
  <si>
    <t>2.3. Матеріали</t>
  </si>
  <si>
    <t>2.4. Накладні витрати</t>
  </si>
  <si>
    <t>3.1. Заробітная плата</t>
  </si>
  <si>
    <t>3.2. Нарахування на ЗП ЄСВ 22%</t>
  </si>
  <si>
    <t>3.3. Матеріали</t>
  </si>
  <si>
    <t>3.4. Накладні витрати</t>
  </si>
  <si>
    <t>4.Витрати з диратизації та дезінсекції</t>
  </si>
  <si>
    <t>5.Витрати по обслуговуванню димовентиляційних каналів</t>
  </si>
  <si>
    <t>5.1. Заробітная плата</t>
  </si>
  <si>
    <t>5.2. Нарахування на ЗП ЄСВ 22%</t>
  </si>
  <si>
    <t>5.3. Матеріали</t>
  </si>
  <si>
    <t>5.4. Накладні витрати</t>
  </si>
  <si>
    <t>6.1. Заробітная плата</t>
  </si>
  <si>
    <t>6.2. Нарахування на ЗП ЄСВ 22%</t>
  </si>
  <si>
    <t>6.3. Матеріали</t>
  </si>
  <si>
    <t>6.4. Накладні витрати</t>
  </si>
  <si>
    <t>7.3. Нарахування на ЗП ЄСВ 22%</t>
  </si>
  <si>
    <t>7.4. Матеріали</t>
  </si>
  <si>
    <t>7.5. Накладні витрати</t>
  </si>
  <si>
    <t>7.2. Заробітная плата</t>
  </si>
  <si>
    <t>Всього:</t>
  </si>
  <si>
    <t>ПДВ</t>
  </si>
  <si>
    <t>Разом з ПДВ</t>
  </si>
  <si>
    <t>грн:</t>
  </si>
  <si>
    <t>м2=</t>
  </si>
  <si>
    <t>6.Витрати робіт з підготовки житлового фонду до роботи в осінньо-зимовий період</t>
  </si>
  <si>
    <t xml:space="preserve"> (поточний ремонт)</t>
  </si>
  <si>
    <t xml:space="preserve">7.Витрати з освітлення місць загального користування, технічне обслуговування </t>
  </si>
  <si>
    <t>та поточний ремонт мереж електропостачання і електрообладнання</t>
  </si>
  <si>
    <t xml:space="preserve">3.Витрати з техничного обслуговування внутрішньобудинкових систем гарячого </t>
  </si>
  <si>
    <t xml:space="preserve"> та холодного водопостачання, водовідведення, централізованого опалення.</t>
  </si>
  <si>
    <t>Розрахунок тарифів по вул. Острозького 7,9,11,13,</t>
  </si>
  <si>
    <t>15,17,30,32,34,53,53/1,55,55/1,64,64/1,66,68,Рудяка31</t>
  </si>
  <si>
    <t>1888шт.</t>
  </si>
  <si>
    <t>0,38чол.</t>
  </si>
  <si>
    <t>7.1. Вартість електроенергії, послуга з розподілу електроенергії(2719кВт)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</si>
</sst>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</numFmts>
  <fonts count="37">
    <font>
      <sz val="10"/>
      <name val="Arial Cyr"/>
      <family val="0"/>
    </font>
    <font>
      <sz val="8"/>
      <name val="Arial Cyr"/>
      <family val="0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9">
    <xf numFmtId="0" fontId="0" fillId="0" borderId="0" xfId="0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/>
    </xf>
    <xf numFmtId="0" fontId="0" fillId="34" borderId="0" xfId="0" applyFill="1" applyAlignment="1">
      <alignment/>
    </xf>
    <xf numFmtId="2" fontId="0" fillId="34" borderId="0" xfId="0" applyNumberForma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76"/>
  <sheetViews>
    <sheetView tabSelected="1" zoomScalePageLayoutView="0" workbookViewId="0" topLeftCell="B48">
      <selection activeCell="I76" sqref="I76"/>
    </sheetView>
  </sheetViews>
  <sheetFormatPr defaultColWidth="9.00390625" defaultRowHeight="12.75"/>
  <cols>
    <col min="1" max="1" width="9.125" style="0" customWidth="1"/>
    <col min="3" max="3" width="6.00390625" style="0" customWidth="1"/>
    <col min="5" max="5" width="4.75390625" style="0" customWidth="1"/>
    <col min="7" max="7" width="6.25390625" style="0" customWidth="1"/>
    <col min="8" max="8" width="19.00390625" style="0" customWidth="1"/>
    <col min="9" max="9" width="10.625" style="0" customWidth="1"/>
    <col min="10" max="10" width="10.875" style="0" customWidth="1"/>
  </cols>
  <sheetData>
    <row r="1" ht="12.75">
      <c r="B1">
        <v>4173</v>
      </c>
    </row>
    <row r="2" ht="20.25">
      <c r="B2" s="4" t="s">
        <v>52</v>
      </c>
    </row>
    <row r="3" ht="20.25">
      <c r="B3" s="4" t="s">
        <v>53</v>
      </c>
    </row>
    <row r="4" spans="2:10" ht="12.75">
      <c r="B4" t="s">
        <v>1</v>
      </c>
      <c r="D4">
        <v>31354.13</v>
      </c>
      <c r="E4" t="s">
        <v>8</v>
      </c>
      <c r="F4" t="s">
        <v>3</v>
      </c>
      <c r="J4" t="s">
        <v>8</v>
      </c>
    </row>
    <row r="5" spans="2:10" ht="12.75">
      <c r="B5" t="s">
        <v>0</v>
      </c>
      <c r="D5">
        <v>1619.82</v>
      </c>
      <c r="E5" t="s">
        <v>8</v>
      </c>
      <c r="F5" t="s">
        <v>4</v>
      </c>
      <c r="I5">
        <v>5573.4</v>
      </c>
      <c r="J5" t="s">
        <v>8</v>
      </c>
    </row>
    <row r="6" spans="2:10" ht="12.75">
      <c r="B6" t="s">
        <v>2</v>
      </c>
      <c r="D6">
        <v>2955.6</v>
      </c>
      <c r="E6" t="s">
        <v>8</v>
      </c>
      <c r="F6" t="s">
        <v>5</v>
      </c>
      <c r="I6">
        <v>7347.6</v>
      </c>
      <c r="J6" t="s">
        <v>8</v>
      </c>
    </row>
    <row r="7" spans="6:10" ht="12.75">
      <c r="F7" t="s">
        <v>6</v>
      </c>
      <c r="I7">
        <v>1.5</v>
      </c>
      <c r="J7" t="s">
        <v>9</v>
      </c>
    </row>
    <row r="8" spans="6:10" ht="12.75">
      <c r="F8" t="s">
        <v>7</v>
      </c>
      <c r="I8">
        <v>4.3</v>
      </c>
      <c r="J8" t="s">
        <v>9</v>
      </c>
    </row>
    <row r="10" ht="12.75">
      <c r="B10" t="s">
        <v>10</v>
      </c>
    </row>
    <row r="11" spans="2:10" ht="12.75">
      <c r="B11" t="s">
        <v>18</v>
      </c>
      <c r="I11">
        <f>B1*I8</f>
        <v>17943.899999999998</v>
      </c>
      <c r="J11" s="1" t="s">
        <v>16</v>
      </c>
    </row>
    <row r="12" spans="2:10" ht="12.75">
      <c r="B12" t="s">
        <v>11</v>
      </c>
      <c r="I12" s="1">
        <f>I11*22%</f>
        <v>3947.6579999999994</v>
      </c>
      <c r="J12" s="1" t="s">
        <v>16</v>
      </c>
    </row>
    <row r="13" spans="2:10" ht="12.75">
      <c r="B13" t="s">
        <v>12</v>
      </c>
      <c r="I13">
        <v>630.85</v>
      </c>
      <c r="J13" s="1" t="s">
        <v>16</v>
      </c>
    </row>
    <row r="14" spans="2:10" ht="12.75">
      <c r="B14" t="s">
        <v>13</v>
      </c>
      <c r="I14" s="1">
        <f>(I11+I12+I13)*56%</f>
        <v>12612.54848</v>
      </c>
      <c r="J14" s="1" t="s">
        <v>16</v>
      </c>
    </row>
    <row r="16" spans="2:9" ht="12.75">
      <c r="B16" s="1">
        <f>I11+I12+I13+I14</f>
        <v>35134.95647999999</v>
      </c>
      <c r="C16" t="s">
        <v>44</v>
      </c>
      <c r="D16" s="1">
        <f>D4</f>
        <v>31354.13</v>
      </c>
      <c r="E16" t="s">
        <v>45</v>
      </c>
      <c r="F16">
        <f>B16/D16</f>
        <v>1.1205846400458246</v>
      </c>
      <c r="G16" t="s">
        <v>16</v>
      </c>
      <c r="H16" s="2"/>
      <c r="I16" s="1"/>
    </row>
    <row r="19" ht="12.75">
      <c r="B19" t="s">
        <v>17</v>
      </c>
    </row>
    <row r="20" spans="2:10" ht="12.75">
      <c r="B20" t="s">
        <v>19</v>
      </c>
      <c r="I20">
        <f>B1*I7</f>
        <v>6259.5</v>
      </c>
      <c r="J20" s="1" t="s">
        <v>16</v>
      </c>
    </row>
    <row r="21" spans="2:10" ht="12.75">
      <c r="B21" t="s">
        <v>20</v>
      </c>
      <c r="I21">
        <f>I20*22%</f>
        <v>1377.09</v>
      </c>
      <c r="J21" s="1" t="s">
        <v>16</v>
      </c>
    </row>
    <row r="22" spans="2:10" ht="12.75">
      <c r="B22" t="s">
        <v>21</v>
      </c>
      <c r="I22">
        <v>234.56</v>
      </c>
      <c r="J22" s="1" t="s">
        <v>16</v>
      </c>
    </row>
    <row r="23" spans="2:10" ht="12.75">
      <c r="B23" t="s">
        <v>22</v>
      </c>
      <c r="I23" s="1">
        <f>(I20+I21+I22)*56%</f>
        <v>4407.844000000001</v>
      </c>
      <c r="J23" s="1" t="s">
        <v>16</v>
      </c>
    </row>
    <row r="25" spans="2:9" ht="12.75">
      <c r="B25">
        <f>SUM(I20:I23)</f>
        <v>12278.994000000002</v>
      </c>
      <c r="C25" t="s">
        <v>44</v>
      </c>
      <c r="D25" s="1">
        <f>D4</f>
        <v>31354.13</v>
      </c>
      <c r="E25" t="s">
        <v>45</v>
      </c>
      <c r="F25">
        <f>B25/D25</f>
        <v>0.3916228579775616</v>
      </c>
      <c r="G25" t="s">
        <v>16</v>
      </c>
      <c r="I25" s="1"/>
    </row>
    <row r="28" ht="12.75">
      <c r="B28" t="s">
        <v>50</v>
      </c>
    </row>
    <row r="29" ht="12.75">
      <c r="B29" t="s">
        <v>51</v>
      </c>
    </row>
    <row r="30" spans="2:10" ht="12.75">
      <c r="B30" t="s">
        <v>23</v>
      </c>
      <c r="I30">
        <v>10071.9</v>
      </c>
      <c r="J30" s="1" t="s">
        <v>16</v>
      </c>
    </row>
    <row r="31" spans="2:10" ht="12.75">
      <c r="B31" t="s">
        <v>24</v>
      </c>
      <c r="I31" s="1">
        <f>I30*22%</f>
        <v>2215.8179999999998</v>
      </c>
      <c r="J31" s="1" t="s">
        <v>16</v>
      </c>
    </row>
    <row r="32" spans="2:10" ht="12.75">
      <c r="B32" t="s">
        <v>25</v>
      </c>
      <c r="I32" s="3">
        <v>4897.16</v>
      </c>
      <c r="J32" s="1" t="s">
        <v>16</v>
      </c>
    </row>
    <row r="33" spans="2:10" ht="12.75">
      <c r="B33" t="s">
        <v>26</v>
      </c>
      <c r="I33" s="1">
        <f>(I30+I31+I32)*56%</f>
        <v>9623.53168</v>
      </c>
      <c r="J33" s="1" t="s">
        <v>16</v>
      </c>
    </row>
    <row r="35" spans="2:9" ht="12.75">
      <c r="B35">
        <f>SUM(I30:I33)</f>
        <v>26808.409679999997</v>
      </c>
      <c r="C35" t="s">
        <v>14</v>
      </c>
      <c r="D35">
        <f>D4</f>
        <v>31354.13</v>
      </c>
      <c r="E35" t="s">
        <v>15</v>
      </c>
      <c r="F35">
        <f>B35/D35</f>
        <v>0.8550200461629774</v>
      </c>
      <c r="G35" s="1" t="s">
        <v>16</v>
      </c>
      <c r="I35" s="1"/>
    </row>
    <row r="38" ht="12.75">
      <c r="B38" t="s">
        <v>27</v>
      </c>
    </row>
    <row r="40" spans="2:7" ht="12.75">
      <c r="B40">
        <v>567.2</v>
      </c>
      <c r="C40" t="s">
        <v>14</v>
      </c>
      <c r="D40">
        <f>D4</f>
        <v>31354.13</v>
      </c>
      <c r="E40" t="s">
        <v>15</v>
      </c>
      <c r="F40">
        <v>0.01809</v>
      </c>
      <c r="G40" s="1" t="s">
        <v>16</v>
      </c>
    </row>
    <row r="43" spans="2:10" ht="12.75">
      <c r="B43" t="s">
        <v>28</v>
      </c>
      <c r="I43" t="s">
        <v>54</v>
      </c>
      <c r="J43" t="s">
        <v>55</v>
      </c>
    </row>
    <row r="44" spans="2:10" ht="12.75">
      <c r="B44" t="s">
        <v>29</v>
      </c>
      <c r="I44" s="1">
        <f>0.05298*D49</f>
        <v>1661.1418074</v>
      </c>
      <c r="J44" s="1" t="s">
        <v>16</v>
      </c>
    </row>
    <row r="45" spans="2:10" ht="12.75">
      <c r="B45" t="s">
        <v>30</v>
      </c>
      <c r="I45" s="1">
        <f>I44*22%</f>
        <v>365.451197628</v>
      </c>
      <c r="J45" s="1" t="s">
        <v>16</v>
      </c>
    </row>
    <row r="46" spans="2:10" ht="12.75">
      <c r="B46" t="s">
        <v>31</v>
      </c>
      <c r="I46">
        <v>594.02</v>
      </c>
      <c r="J46" s="1" t="s">
        <v>16</v>
      </c>
    </row>
    <row r="47" spans="2:10" ht="12.75">
      <c r="B47" t="s">
        <v>32</v>
      </c>
      <c r="I47" s="1">
        <f>(I44+I45+I46)*56%</f>
        <v>1467.54328281568</v>
      </c>
      <c r="J47" s="1" t="s">
        <v>16</v>
      </c>
    </row>
    <row r="49" spans="2:9" ht="12.75">
      <c r="B49">
        <f>SUM(I44:I47)</f>
        <v>4088.15628784368</v>
      </c>
      <c r="C49" t="s">
        <v>14</v>
      </c>
      <c r="D49">
        <f>D4</f>
        <v>31354.13</v>
      </c>
      <c r="E49" t="s">
        <v>15</v>
      </c>
      <c r="F49">
        <f>B49/D49</f>
        <v>0.13038653242311873</v>
      </c>
      <c r="G49" s="1" t="s">
        <v>16</v>
      </c>
      <c r="I49" s="1"/>
    </row>
    <row r="52" ht="12.75">
      <c r="B52" t="s">
        <v>46</v>
      </c>
    </row>
    <row r="53" ht="12.75">
      <c r="B53" t="s">
        <v>47</v>
      </c>
    </row>
    <row r="54" spans="2:10" ht="12.75">
      <c r="B54" t="s">
        <v>33</v>
      </c>
      <c r="I54" s="8">
        <f>0.73116*D59</f>
        <v>22924.8856908</v>
      </c>
      <c r="J54" s="1" t="s">
        <v>16</v>
      </c>
    </row>
    <row r="55" spans="2:10" ht="12.75">
      <c r="B55" t="s">
        <v>34</v>
      </c>
      <c r="I55" s="8">
        <f>I54*22%</f>
        <v>5043.4748519760005</v>
      </c>
      <c r="J55" s="1" t="s">
        <v>16</v>
      </c>
    </row>
    <row r="56" spans="2:10" ht="12.75">
      <c r="B56" t="s">
        <v>35</v>
      </c>
      <c r="I56" s="8">
        <v>8098.73</v>
      </c>
      <c r="J56" s="1" t="s">
        <v>16</v>
      </c>
    </row>
    <row r="57" spans="2:10" ht="12.75">
      <c r="B57" t="s">
        <v>36</v>
      </c>
      <c r="I57" s="8">
        <f>(I54+I55+I56)*56%</f>
        <v>20197.570703954563</v>
      </c>
      <c r="J57" s="1" t="s">
        <v>16</v>
      </c>
    </row>
    <row r="59" spans="2:9" ht="12.75">
      <c r="B59" s="7">
        <f>SUM(I54:I57)</f>
        <v>56264.66124673057</v>
      </c>
      <c r="C59" t="s">
        <v>14</v>
      </c>
      <c r="D59">
        <f>D4</f>
        <v>31354.13</v>
      </c>
      <c r="E59" t="s">
        <v>15</v>
      </c>
      <c r="F59" s="7">
        <f>B59/D59</f>
        <v>1.7944896333188185</v>
      </c>
      <c r="G59" s="1" t="s">
        <v>16</v>
      </c>
      <c r="I59" s="1"/>
    </row>
    <row r="62" ht="12.75">
      <c r="B62" t="s">
        <v>48</v>
      </c>
    </row>
    <row r="63" ht="12.75">
      <c r="B63" t="s">
        <v>49</v>
      </c>
    </row>
    <row r="64" spans="2:10" ht="12.75">
      <c r="B64" t="s">
        <v>56</v>
      </c>
      <c r="I64" s="8">
        <f>(2719*2.39642)*1.074</f>
        <v>6998.04006252</v>
      </c>
      <c r="J64" s="1" t="s">
        <v>16</v>
      </c>
    </row>
    <row r="65" spans="2:10" ht="12.75">
      <c r="B65" t="s">
        <v>40</v>
      </c>
      <c r="I65" s="8">
        <f>0.09136*D70</f>
        <v>2864.5133168</v>
      </c>
      <c r="J65" s="1" t="s">
        <v>16</v>
      </c>
    </row>
    <row r="66" spans="2:10" ht="12.75">
      <c r="B66" t="s">
        <v>37</v>
      </c>
      <c r="I66" s="8">
        <f>I65*22%</f>
        <v>630.1929296960001</v>
      </c>
      <c r="J66" s="1" t="s">
        <v>16</v>
      </c>
    </row>
    <row r="67" spans="2:10" ht="12.75">
      <c r="B67" t="s">
        <v>38</v>
      </c>
      <c r="I67" s="8">
        <v>163.66</v>
      </c>
      <c r="J67" s="1" t="s">
        <v>16</v>
      </c>
    </row>
    <row r="68" spans="2:10" ht="12.75">
      <c r="B68" t="s">
        <v>39</v>
      </c>
      <c r="I68" s="8">
        <f>(I64+I65+I66+I67)*56%</f>
        <v>5967.587533048962</v>
      </c>
      <c r="J68" s="1" t="s">
        <v>16</v>
      </c>
    </row>
    <row r="70" spans="2:9" ht="12.75">
      <c r="B70" s="8">
        <f>SUM(I64:I68)</f>
        <v>16623.993842064963</v>
      </c>
      <c r="C70" s="7" t="s">
        <v>14</v>
      </c>
      <c r="D70" s="7">
        <f>D4</f>
        <v>31354.13</v>
      </c>
      <c r="E70" s="7" t="s">
        <v>15</v>
      </c>
      <c r="F70" s="7">
        <f>B70/D70</f>
        <v>0.5302010880883942</v>
      </c>
      <c r="G70" s="1" t="s">
        <v>16</v>
      </c>
      <c r="I70" s="1"/>
    </row>
    <row r="72" spans="2:6" ht="12.75">
      <c r="B72" t="s">
        <v>41</v>
      </c>
      <c r="D72" s="5">
        <f>F16+F25+F35+F40+F49+F59+F70</f>
        <v>4.840394798016695</v>
      </c>
      <c r="E72" s="1" t="s">
        <v>16</v>
      </c>
      <c r="F72" s="1"/>
    </row>
    <row r="73" spans="2:6" ht="12.75">
      <c r="B73" t="s">
        <v>42</v>
      </c>
      <c r="D73" s="5">
        <f>D72*20%</f>
        <v>0.9680789596033391</v>
      </c>
      <c r="E73" s="1" t="s">
        <v>16</v>
      </c>
      <c r="F73" s="1"/>
    </row>
    <row r="74" spans="2:6" ht="12.75">
      <c r="B74" t="s">
        <v>43</v>
      </c>
      <c r="D74" s="6">
        <f>SUM(D72:D73)</f>
        <v>5.8084737576200345</v>
      </c>
      <c r="E74" s="1" t="s">
        <v>16</v>
      </c>
      <c r="F74" s="1"/>
    </row>
    <row r="76" ht="12.75">
      <c r="I76" s="1"/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2018-12-10T19:26:47Z</cp:lastPrinted>
  <dcterms:created xsi:type="dcterms:W3CDTF">2018-12-10T17:52:52Z</dcterms:created>
  <dcterms:modified xsi:type="dcterms:W3CDTF">2018-12-20T12:43:58Z</dcterms:modified>
  <cp:category/>
  <cp:version/>
  <cp:contentType/>
  <cp:contentStatus/>
</cp:coreProperties>
</file>